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843F1FFC-042D-4CC5-B3C1-6266FECBB04E}" xr6:coauthVersionLast="47" xr6:coauthVersionMax="47" xr10:uidLastSave="{00000000-0000-0000-0000-000000000000}"/>
  <bookViews>
    <workbookView xWindow="-120" yWindow="-120" windowWidth="20730" windowHeight="11160" xr2:uid="{FC10D9D0-CF37-4610-9820-F4BABD2E47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1" i="1" l="1"/>
  <c r="B61" i="1"/>
  <c r="A61" i="1"/>
  <c r="S60" i="1"/>
  <c r="B60" i="1"/>
  <c r="A60" i="1"/>
  <c r="B58" i="1"/>
  <c r="A58" i="1"/>
  <c r="S57" i="1"/>
  <c r="B57" i="1"/>
  <c r="S55" i="1"/>
  <c r="B55" i="1"/>
  <c r="A55" i="1"/>
  <c r="S53" i="1"/>
  <c r="B53" i="1"/>
  <c r="A53" i="1"/>
  <c r="S51" i="1"/>
  <c r="B51" i="1"/>
  <c r="A51" i="1"/>
  <c r="S50" i="1"/>
  <c r="S49" i="1"/>
  <c r="B49" i="1"/>
  <c r="A49" i="1"/>
  <c r="S48" i="1"/>
  <c r="S47" i="1"/>
  <c r="B47" i="1"/>
  <c r="A47" i="1"/>
  <c r="S46" i="1"/>
  <c r="B46" i="1"/>
  <c r="A46" i="1"/>
  <c r="S45" i="1"/>
  <c r="S44" i="1"/>
  <c r="S43" i="1"/>
  <c r="S42" i="1"/>
  <c r="B42" i="1"/>
  <c r="A42" i="1"/>
  <c r="S41" i="1"/>
  <c r="B41" i="1"/>
  <c r="A41" i="1"/>
  <c r="S39" i="1"/>
  <c r="B39" i="1"/>
  <c r="A39" i="1"/>
  <c r="S38" i="1"/>
  <c r="B38" i="1"/>
  <c r="A38" i="1"/>
  <c r="B35" i="1"/>
  <c r="A35" i="1"/>
  <c r="S34" i="1"/>
  <c r="B34" i="1"/>
  <c r="A34" i="1"/>
  <c r="S33" i="1"/>
  <c r="S32" i="1"/>
  <c r="B32" i="1"/>
  <c r="A32" i="1"/>
  <c r="S31" i="1"/>
  <c r="B31" i="1"/>
  <c r="A31" i="1"/>
  <c r="S30" i="1"/>
  <c r="B30" i="1"/>
  <c r="A30" i="1"/>
  <c r="S29" i="1"/>
  <c r="B29" i="1"/>
  <c r="S28" i="1"/>
  <c r="B28" i="1"/>
  <c r="A28" i="1"/>
  <c r="S27" i="1"/>
  <c r="B27" i="1"/>
  <c r="A27" i="1"/>
  <c r="S26" i="1"/>
  <c r="B26" i="1"/>
  <c r="S24" i="1"/>
  <c r="B24" i="1"/>
  <c r="A24" i="1"/>
  <c r="S23" i="1"/>
  <c r="B23" i="1"/>
  <c r="A23" i="1"/>
  <c r="S21" i="1"/>
  <c r="B21" i="1"/>
  <c r="A21" i="1"/>
  <c r="S20" i="1"/>
  <c r="S19" i="1"/>
  <c r="B19" i="1"/>
  <c r="A19" i="1"/>
  <c r="S18" i="1"/>
  <c r="B18" i="1"/>
  <c r="A18" i="1"/>
  <c r="S17" i="1"/>
  <c r="B17" i="1"/>
  <c r="A17" i="1"/>
  <c r="S16" i="1"/>
  <c r="B16" i="1"/>
  <c r="A16" i="1"/>
  <c r="S15" i="1"/>
  <c r="B15" i="1"/>
  <c r="A15" i="1"/>
  <c r="S14" i="1"/>
  <c r="B14" i="1"/>
  <c r="A14" i="1"/>
  <c r="S12" i="1"/>
  <c r="S11" i="1"/>
  <c r="B11" i="1"/>
  <c r="A11" i="1"/>
  <c r="S10" i="1"/>
  <c r="B10" i="1"/>
  <c r="A10" i="1"/>
  <c r="S9" i="1"/>
  <c r="B9" i="1"/>
  <c r="A9" i="1"/>
  <c r="S8" i="1"/>
  <c r="B8" i="1"/>
  <c r="A8" i="1"/>
</calcChain>
</file>

<file path=xl/sharedStrings.xml><?xml version="1.0" encoding="utf-8"?>
<sst xmlns="http://schemas.openxmlformats.org/spreadsheetml/2006/main" count="290" uniqueCount="163">
  <si>
    <t>Waltham Chase Trials MCC</t>
  </si>
  <si>
    <t>Results: Club Championship, Round 4</t>
  </si>
  <si>
    <t>Sunday 5th June 2022 at Kewlake Lane, Cadnam.Permit ACU63145</t>
  </si>
  <si>
    <t>No</t>
  </si>
  <si>
    <t>ACU</t>
  </si>
  <si>
    <t>Name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</si>
  <si>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</si>
  <si>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</si>
  <si>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</si>
  <si>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</si>
  <si>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</si>
  <si>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</si>
  <si>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</si>
  <si>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</si>
  <si>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</si>
  <si>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</si>
  <si>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</si>
  <si>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</si>
  <si>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</si>
  <si>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</si>
  <si>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</si>
  <si>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</si>
  <si>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Points</t>
  </si>
  <si>
    <t>Reynard</t>
  </si>
  <si>
    <t>Norris</t>
  </si>
  <si>
    <t xml:space="preserve">Clubman </t>
  </si>
  <si>
    <t>Beta Evo 250</t>
  </si>
  <si>
    <t>1st</t>
  </si>
  <si>
    <t>Paul</t>
  </si>
  <si>
    <t>Garland</t>
  </si>
  <si>
    <t>Vertigo DL 250</t>
  </si>
  <si>
    <t>2nd</t>
  </si>
  <si>
    <t>Mark</t>
  </si>
  <si>
    <t>Owen</t>
  </si>
  <si>
    <t>Gas Gas 370</t>
  </si>
  <si>
    <t>3rd</t>
  </si>
  <si>
    <t>Carl</t>
  </si>
  <si>
    <t>Barr</t>
  </si>
  <si>
    <t>TRS ONE R</t>
  </si>
  <si>
    <t>4th</t>
  </si>
  <si>
    <t>Jack</t>
  </si>
  <si>
    <t>Bryant</t>
  </si>
  <si>
    <t>Clubman</t>
  </si>
  <si>
    <t>Sherco</t>
  </si>
  <si>
    <t>5th</t>
  </si>
  <si>
    <t>Richard</t>
  </si>
  <si>
    <t>Gennings</t>
  </si>
  <si>
    <t xml:space="preserve">Novice </t>
  </si>
  <si>
    <t>Beta Evo 290</t>
  </si>
  <si>
    <t>Lloyd</t>
  </si>
  <si>
    <t>James</t>
  </si>
  <si>
    <t>Honda 4RT</t>
  </si>
  <si>
    <t>Tim</t>
  </si>
  <si>
    <t>Adams</t>
  </si>
  <si>
    <t>Sherco ST 250</t>
  </si>
  <si>
    <t>Christopher</t>
  </si>
  <si>
    <t>Youens</t>
  </si>
  <si>
    <t>Graham</t>
  </si>
  <si>
    <t>Butt</t>
  </si>
  <si>
    <t>TRS RR 250</t>
  </si>
  <si>
    <t>Furmage</t>
  </si>
  <si>
    <t>Vertigo 300</t>
  </si>
  <si>
    <t>6th</t>
  </si>
  <si>
    <t xml:space="preserve">Tom </t>
  </si>
  <si>
    <t>Vear</t>
  </si>
  <si>
    <t>Gas Gas TXR 250</t>
  </si>
  <si>
    <t>7th</t>
  </si>
  <si>
    <t>Philip</t>
  </si>
  <si>
    <t>Whitlock</t>
  </si>
  <si>
    <t>Gas Gas TXT 250</t>
  </si>
  <si>
    <t>8th</t>
  </si>
  <si>
    <t>Jim</t>
  </si>
  <si>
    <t>Gray</t>
  </si>
  <si>
    <t xml:space="preserve">Pre 65 D </t>
  </si>
  <si>
    <t>Ariel 500 Rigid</t>
  </si>
  <si>
    <t>George</t>
  </si>
  <si>
    <t>Greenland</t>
  </si>
  <si>
    <t>BSA Bantam 175</t>
  </si>
  <si>
    <t>Chris</t>
  </si>
  <si>
    <t>Wiseman</t>
  </si>
  <si>
    <t xml:space="preserve">Sportsman </t>
  </si>
  <si>
    <t>Gas Gas 300</t>
  </si>
  <si>
    <t>Dean</t>
  </si>
  <si>
    <t>Sportsman</t>
  </si>
  <si>
    <t>Beta 250</t>
  </si>
  <si>
    <t>Miles</t>
  </si>
  <si>
    <t>Gamblin</t>
  </si>
  <si>
    <t>Montesa Cota 301RR</t>
  </si>
  <si>
    <t>Aaron</t>
  </si>
  <si>
    <t>Sherco ST 300</t>
  </si>
  <si>
    <t>Greg</t>
  </si>
  <si>
    <t>Seymour</t>
  </si>
  <si>
    <t>Gas Gas 250</t>
  </si>
  <si>
    <t>Finlay</t>
  </si>
  <si>
    <t>Coles</t>
  </si>
  <si>
    <t>TRS ONE RR 125</t>
  </si>
  <si>
    <t>Emily</t>
  </si>
  <si>
    <t>Page</t>
  </si>
  <si>
    <t>Montesa 260</t>
  </si>
  <si>
    <t>Nick</t>
  </si>
  <si>
    <t>Fox</t>
  </si>
  <si>
    <t>Sherco Factory ST 250</t>
  </si>
  <si>
    <t>9th</t>
  </si>
  <si>
    <t>Ben</t>
  </si>
  <si>
    <t>Collins</t>
  </si>
  <si>
    <t>Sherco 250 Factory</t>
  </si>
  <si>
    <t>DNF</t>
  </si>
  <si>
    <t>Steve</t>
  </si>
  <si>
    <t>Martin</t>
  </si>
  <si>
    <t>TRS 250</t>
  </si>
  <si>
    <t>DNS</t>
  </si>
  <si>
    <t>Westbrook</t>
  </si>
  <si>
    <t xml:space="preserve">Twin Shock D </t>
  </si>
  <si>
    <t>Ossa Mar 250</t>
  </si>
  <si>
    <t>Geoffrey</t>
  </si>
  <si>
    <t>Titcombe</t>
  </si>
  <si>
    <t>Honda TLM 50</t>
  </si>
  <si>
    <t>Trevor</t>
  </si>
  <si>
    <t>Gatrell</t>
  </si>
  <si>
    <t xml:space="preserve">Veteran </t>
  </si>
  <si>
    <t>Sherco 300</t>
  </si>
  <si>
    <t>Shamus</t>
  </si>
  <si>
    <t>Doohan</t>
  </si>
  <si>
    <t>Parry-Norton</t>
  </si>
  <si>
    <t>Veteran</t>
  </si>
  <si>
    <t>Dave</t>
  </si>
  <si>
    <t>Henvest</t>
  </si>
  <si>
    <t>Motesa 4RT</t>
  </si>
  <si>
    <t>Spake</t>
  </si>
  <si>
    <t>Scorpa 250</t>
  </si>
  <si>
    <t>Brian</t>
  </si>
  <si>
    <t>Clive</t>
  </si>
  <si>
    <t>Wilson</t>
  </si>
  <si>
    <t>Montesa 315R</t>
  </si>
  <si>
    <t>Andrew</t>
  </si>
  <si>
    <t>Neil</t>
  </si>
  <si>
    <t>Bungay</t>
  </si>
  <si>
    <t>Sherco 290</t>
  </si>
  <si>
    <t>Rob</t>
  </si>
  <si>
    <t>Allen</t>
  </si>
  <si>
    <t>Sherco Evo 200</t>
  </si>
  <si>
    <t>10th</t>
  </si>
  <si>
    <t>Curnick</t>
  </si>
  <si>
    <t>TRRS 250</t>
  </si>
  <si>
    <t>11th</t>
  </si>
  <si>
    <t>David</t>
  </si>
  <si>
    <t xml:space="preserve">Youth C </t>
  </si>
  <si>
    <t>Gas Gas 125</t>
  </si>
  <si>
    <t>Billy</t>
  </si>
  <si>
    <t>Guilford</t>
  </si>
  <si>
    <t>Youth C (Electric)</t>
  </si>
  <si>
    <t>Oset 20</t>
  </si>
  <si>
    <t>Finley</t>
  </si>
  <si>
    <t>Youth D (Electric)</t>
  </si>
  <si>
    <t>Oset</t>
  </si>
  <si>
    <t>Theo</t>
  </si>
  <si>
    <t>Oset 16</t>
  </si>
  <si>
    <t>Rory</t>
  </si>
  <si>
    <t>Bennett</t>
  </si>
  <si>
    <t xml:space="preserve">Youth D </t>
  </si>
  <si>
    <t>Beta Evo 80</t>
  </si>
  <si>
    <t>Ollie</t>
  </si>
  <si>
    <t>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</si>
</sst>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3" fillId="0" borderId="1" xfId="0" applyFont="1" applyBorder="1"/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B56B-6DCA-4E14-8A85-D8BA25BA821A}">
  <dimension ref="A1:U61"/>
  <sheetViews>
    <sheetView tabSelected="1" topLeftCell="A43" workbookViewId="0">
      <selection activeCell="E63" sqref="E63"/>
    </sheetView>
  </sheetViews>
  <sheetFormatPr defaultRowHeight="15" x14ac:dyDescent="0.25"/>
  <cols>
    <col min="1" max="2" width="9.140625" style="1"/>
    <col min="3" max="3" width="11.5703125" customWidth="1"/>
    <col min="4" max="4" width="14.85546875" customWidth="1"/>
    <col min="5" max="5" width="17.7109375" customWidth="1"/>
    <col min="6" max="6" width="20.5703125" customWidth="1"/>
    <col min="7" max="21" width="6.7109375" style="1" customWidth="1"/>
  </cols>
  <sheetData>
    <row r="1" spans="1:21" ht="15.75" x14ac:dyDescent="0.25">
      <c r="A1" s="35" t="s">
        <v>0</v>
      </c>
      <c r="B1" s="35"/>
      <c r="C1" s="35"/>
      <c r="D1" s="35"/>
      <c r="E1" s="35"/>
      <c r="F1" s="35"/>
    </row>
    <row r="2" spans="1:21" ht="15.75" x14ac:dyDescent="0.25">
      <c r="A2" s="2"/>
      <c r="B2" s="2"/>
      <c r="C2" s="3"/>
      <c r="D2" s="3"/>
      <c r="E2" s="3"/>
      <c r="F2" s="3"/>
    </row>
    <row r="3" spans="1:21" ht="15.75" x14ac:dyDescent="0.25">
      <c r="A3" s="35" t="s">
        <v>1</v>
      </c>
      <c r="B3" s="35"/>
      <c r="C3" s="35"/>
      <c r="D3" s="35"/>
      <c r="E3" s="35"/>
      <c r="F3" s="35"/>
    </row>
    <row r="4" spans="1:21" ht="15.75" x14ac:dyDescent="0.25">
      <c r="A4" s="2"/>
      <c r="B4" s="2"/>
      <c r="C4" s="3"/>
      <c r="D4" s="3"/>
      <c r="E4" s="3"/>
      <c r="F4" s="3"/>
    </row>
    <row r="5" spans="1:21" ht="15.75" x14ac:dyDescent="0.25">
      <c r="A5" s="35" t="s">
        <v>2</v>
      </c>
      <c r="B5" s="35"/>
      <c r="C5" s="35"/>
      <c r="D5" s="35"/>
      <c r="E5" s="35"/>
      <c r="F5" s="35"/>
    </row>
    <row r="7" spans="1:21" s="7" customFormat="1" x14ac:dyDescent="0.25">
      <c r="A7" s="4" t="s">
        <v>3</v>
      </c>
      <c r="B7" s="4" t="s">
        <v>4</v>
      </c>
      <c r="C7" s="36" t="s">
        <v>5</v>
      </c>
      <c r="D7" s="36"/>
      <c r="E7" s="5" t="s">
        <v>6</v>
      </c>
      <c r="F7" s="6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  <c r="Q7" s="4" t="s">
        <v>18</v>
      </c>
      <c r="R7" s="4" t="s">
        <v>19</v>
      </c>
      <c r="S7" s="4" t="s">
        <v>20</v>
      </c>
      <c r="T7" s="4" t="s">
        <v>21</v>
      </c>
      <c r="U7" s="34" t="s">
        <v>22</v>
      </c>
    </row>
    <row r="8" spans="1:21" x14ac:dyDescent="0.25">
      <c r="A8" s="8" t="str">
        <f>("190")</f>
        <v>190</v>
      </c>
      <c r="B8" s="8" t="str">
        <f>("11704")</f>
        <v>11704</v>
      </c>
      <c r="C8" s="9" t="s">
        <v>23</v>
      </c>
      <c r="D8" s="9" t="s">
        <v>24</v>
      </c>
      <c r="E8" s="9" t="s">
        <v>25</v>
      </c>
      <c r="F8" s="10" t="s">
        <v>26</v>
      </c>
      <c r="G8" s="11">
        <v>0</v>
      </c>
      <c r="H8" s="11">
        <v>0</v>
      </c>
      <c r="I8" s="11">
        <v>1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</v>
      </c>
      <c r="P8" s="11">
        <v>0</v>
      </c>
      <c r="Q8" s="11">
        <v>0</v>
      </c>
      <c r="R8" s="11">
        <v>1</v>
      </c>
      <c r="S8" s="11">
        <f>SUM(G8:R8)</f>
        <v>4</v>
      </c>
      <c r="T8" s="11" t="s">
        <v>27</v>
      </c>
      <c r="U8" s="11">
        <v>20</v>
      </c>
    </row>
    <row r="9" spans="1:21" x14ac:dyDescent="0.25">
      <c r="A9" s="13" t="str">
        <f>("26")</f>
        <v>26</v>
      </c>
      <c r="B9" s="13" t="str">
        <f>("129780")</f>
        <v>129780</v>
      </c>
      <c r="C9" s="14" t="s">
        <v>28</v>
      </c>
      <c r="D9" s="14" t="s">
        <v>29</v>
      </c>
      <c r="E9" s="14" t="s">
        <v>25</v>
      </c>
      <c r="F9" s="15" t="s">
        <v>30</v>
      </c>
      <c r="G9" s="11">
        <v>0</v>
      </c>
      <c r="H9" s="11">
        <v>1</v>
      </c>
      <c r="I9" s="11">
        <v>2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1</v>
      </c>
      <c r="P9" s="11">
        <v>0</v>
      </c>
      <c r="Q9" s="11">
        <v>1</v>
      </c>
      <c r="R9" s="11">
        <v>0</v>
      </c>
      <c r="S9" s="11">
        <f>SUM(G9:R9)</f>
        <v>6</v>
      </c>
      <c r="T9" s="11" t="s">
        <v>31</v>
      </c>
      <c r="U9" s="11">
        <v>17</v>
      </c>
    </row>
    <row r="10" spans="1:21" x14ac:dyDescent="0.25">
      <c r="A10" s="16" t="str">
        <f>("123")</f>
        <v>123</v>
      </c>
      <c r="B10" s="16" t="str">
        <f>("99863")</f>
        <v>99863</v>
      </c>
      <c r="C10" s="17" t="s">
        <v>32</v>
      </c>
      <c r="D10" s="17" t="s">
        <v>33</v>
      </c>
      <c r="E10" s="17" t="s">
        <v>25</v>
      </c>
      <c r="F10" s="18" t="s">
        <v>34</v>
      </c>
      <c r="G10" s="11">
        <v>0</v>
      </c>
      <c r="H10" s="11">
        <v>0</v>
      </c>
      <c r="I10" s="11">
        <v>4</v>
      </c>
      <c r="J10" s="11">
        <v>0</v>
      </c>
      <c r="K10" s="11">
        <v>1</v>
      </c>
      <c r="L10" s="11">
        <v>0</v>
      </c>
      <c r="M10" s="11">
        <v>1</v>
      </c>
      <c r="N10" s="11">
        <v>0</v>
      </c>
      <c r="O10" s="11">
        <v>1</v>
      </c>
      <c r="P10" s="11">
        <v>0</v>
      </c>
      <c r="Q10" s="11">
        <v>0</v>
      </c>
      <c r="R10" s="11">
        <v>1</v>
      </c>
      <c r="S10" s="11">
        <f>SUM(G10:R10)</f>
        <v>8</v>
      </c>
      <c r="T10" s="11" t="s">
        <v>35</v>
      </c>
      <c r="U10" s="11">
        <v>15</v>
      </c>
    </row>
    <row r="11" spans="1:21" ht="15.75" customHeight="1" x14ac:dyDescent="0.25">
      <c r="A11" s="16" t="str">
        <f>("523")</f>
        <v>523</v>
      </c>
      <c r="B11" s="16" t="str">
        <f>("191912")</f>
        <v>191912</v>
      </c>
      <c r="C11" s="17" t="s">
        <v>36</v>
      </c>
      <c r="D11" s="17" t="s">
        <v>37</v>
      </c>
      <c r="E11" s="17" t="s">
        <v>25</v>
      </c>
      <c r="F11" s="18" t="s">
        <v>38</v>
      </c>
      <c r="G11" s="11">
        <v>4</v>
      </c>
      <c r="H11" s="11">
        <v>0</v>
      </c>
      <c r="I11" s="11">
        <v>11</v>
      </c>
      <c r="J11" s="11">
        <v>8</v>
      </c>
      <c r="K11" s="11">
        <v>2</v>
      </c>
      <c r="L11" s="11">
        <v>0</v>
      </c>
      <c r="M11" s="11">
        <v>7</v>
      </c>
      <c r="N11" s="11">
        <v>5</v>
      </c>
      <c r="O11" s="11">
        <v>8</v>
      </c>
      <c r="P11" s="11">
        <v>9</v>
      </c>
      <c r="Q11" s="11">
        <v>3</v>
      </c>
      <c r="R11" s="11">
        <v>7</v>
      </c>
      <c r="S11" s="11">
        <f>SUM(G11:R11)</f>
        <v>64</v>
      </c>
      <c r="T11" s="11" t="s">
        <v>39</v>
      </c>
      <c r="U11" s="11">
        <v>13</v>
      </c>
    </row>
    <row r="12" spans="1:21" x14ac:dyDescent="0.25">
      <c r="A12" s="19">
        <v>69</v>
      </c>
      <c r="B12" s="19">
        <v>181642</v>
      </c>
      <c r="C12" s="20" t="s">
        <v>40</v>
      </c>
      <c r="D12" s="20" t="s">
        <v>41</v>
      </c>
      <c r="E12" s="17" t="s">
        <v>42</v>
      </c>
      <c r="F12" s="18" t="s">
        <v>43</v>
      </c>
      <c r="G12" s="11">
        <v>0</v>
      </c>
      <c r="H12" s="11">
        <v>1</v>
      </c>
      <c r="I12" s="11">
        <v>9</v>
      </c>
      <c r="J12" s="11">
        <v>5</v>
      </c>
      <c r="K12" s="11">
        <v>8</v>
      </c>
      <c r="L12" s="11">
        <v>9</v>
      </c>
      <c r="M12" s="11">
        <v>4</v>
      </c>
      <c r="N12" s="11">
        <v>6</v>
      </c>
      <c r="O12" s="11">
        <v>4</v>
      </c>
      <c r="P12" s="11">
        <v>8</v>
      </c>
      <c r="Q12" s="11">
        <v>2</v>
      </c>
      <c r="R12" s="11">
        <v>10</v>
      </c>
      <c r="S12" s="11">
        <f>SUM(G12:R12)</f>
        <v>66</v>
      </c>
      <c r="T12" s="11" t="s">
        <v>44</v>
      </c>
      <c r="U12" s="11">
        <v>11</v>
      </c>
    </row>
    <row r="13" spans="1:21" x14ac:dyDescent="0.25">
      <c r="A13" s="16"/>
      <c r="B13" s="16"/>
      <c r="C13" s="17"/>
      <c r="D13" s="17"/>
      <c r="E13" s="17"/>
      <c r="F13" s="1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16" t="str">
        <f>("401")</f>
        <v>401</v>
      </c>
      <c r="B14" s="16" t="str">
        <f>("136575")</f>
        <v>136575</v>
      </c>
      <c r="C14" s="17" t="s">
        <v>45</v>
      </c>
      <c r="D14" s="17" t="s">
        <v>46</v>
      </c>
      <c r="E14" s="17" t="s">
        <v>47</v>
      </c>
      <c r="F14" s="18" t="s">
        <v>48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1</v>
      </c>
      <c r="P14" s="11">
        <v>1</v>
      </c>
      <c r="Q14" s="11">
        <v>0</v>
      </c>
      <c r="R14" s="11">
        <v>0</v>
      </c>
      <c r="S14" s="11">
        <f t="shared" ref="S14:S21" si="0">SUM(G14:R14)</f>
        <v>3</v>
      </c>
      <c r="T14" s="11" t="s">
        <v>27</v>
      </c>
      <c r="U14" s="11">
        <v>20</v>
      </c>
    </row>
    <row r="15" spans="1:21" x14ac:dyDescent="0.25">
      <c r="A15" s="16" t="str">
        <f>("103")</f>
        <v>103</v>
      </c>
      <c r="B15" s="16" t="str">
        <f>("176167")</f>
        <v>176167</v>
      </c>
      <c r="C15" s="17" t="s">
        <v>49</v>
      </c>
      <c r="D15" s="17" t="s">
        <v>50</v>
      </c>
      <c r="E15" s="17" t="s">
        <v>47</v>
      </c>
      <c r="F15" s="18" t="s">
        <v>51</v>
      </c>
      <c r="G15" s="11">
        <v>0</v>
      </c>
      <c r="H15" s="11">
        <v>0</v>
      </c>
      <c r="I15" s="11">
        <v>0</v>
      </c>
      <c r="J15" s="11">
        <v>0</v>
      </c>
      <c r="K15" s="11">
        <v>2</v>
      </c>
      <c r="L15" s="11">
        <v>0</v>
      </c>
      <c r="M15" s="11">
        <v>0</v>
      </c>
      <c r="N15" s="11">
        <v>0</v>
      </c>
      <c r="O15" s="11">
        <v>1</v>
      </c>
      <c r="P15" s="11">
        <v>1</v>
      </c>
      <c r="Q15" s="11">
        <v>0</v>
      </c>
      <c r="R15" s="11">
        <v>0</v>
      </c>
      <c r="S15" s="11">
        <f t="shared" si="0"/>
        <v>4</v>
      </c>
      <c r="T15" s="11" t="s">
        <v>31</v>
      </c>
      <c r="U15" s="11">
        <v>17</v>
      </c>
    </row>
    <row r="16" spans="1:21" x14ac:dyDescent="0.25">
      <c r="A16" s="16" t="str">
        <f>("313")</f>
        <v>313</v>
      </c>
      <c r="B16" s="16" t="str">
        <f>("201675")</f>
        <v>201675</v>
      </c>
      <c r="C16" s="17" t="s">
        <v>52</v>
      </c>
      <c r="D16" s="17" t="s">
        <v>53</v>
      </c>
      <c r="E16" s="17" t="s">
        <v>47</v>
      </c>
      <c r="F16" s="18" t="s">
        <v>54</v>
      </c>
      <c r="G16" s="11">
        <v>0</v>
      </c>
      <c r="H16" s="11">
        <v>0</v>
      </c>
      <c r="I16" s="11">
        <v>3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2</v>
      </c>
      <c r="P16" s="11">
        <v>2</v>
      </c>
      <c r="Q16" s="11">
        <v>0</v>
      </c>
      <c r="R16" s="11">
        <v>0</v>
      </c>
      <c r="S16" s="11">
        <f t="shared" si="0"/>
        <v>8</v>
      </c>
      <c r="T16" s="11" t="s">
        <v>35</v>
      </c>
      <c r="U16" s="11">
        <v>15</v>
      </c>
    </row>
    <row r="17" spans="1:21" x14ac:dyDescent="0.25">
      <c r="A17" s="16" t="str">
        <f>("800")</f>
        <v>800</v>
      </c>
      <c r="B17" s="16" t="str">
        <f>("22629")</f>
        <v>22629</v>
      </c>
      <c r="C17" s="17" t="s">
        <v>55</v>
      </c>
      <c r="D17" s="17" t="s">
        <v>56</v>
      </c>
      <c r="E17" s="17" t="s">
        <v>47</v>
      </c>
      <c r="F17" s="18" t="s">
        <v>26</v>
      </c>
      <c r="G17" s="11">
        <v>1</v>
      </c>
      <c r="H17" s="11">
        <v>1</v>
      </c>
      <c r="I17" s="11">
        <v>5</v>
      </c>
      <c r="J17" s="11">
        <v>0</v>
      </c>
      <c r="K17" s="11">
        <v>1</v>
      </c>
      <c r="L17" s="11">
        <v>0</v>
      </c>
      <c r="M17" s="11">
        <v>0</v>
      </c>
      <c r="N17" s="11">
        <v>0</v>
      </c>
      <c r="O17" s="11">
        <v>0</v>
      </c>
      <c r="P17" s="11">
        <v>2</v>
      </c>
      <c r="Q17" s="11">
        <v>1</v>
      </c>
      <c r="R17" s="11">
        <v>0</v>
      </c>
      <c r="S17" s="11">
        <f t="shared" si="0"/>
        <v>11</v>
      </c>
      <c r="T17" s="11" t="s">
        <v>39</v>
      </c>
      <c r="U17" s="11">
        <v>13</v>
      </c>
    </row>
    <row r="18" spans="1:21" x14ac:dyDescent="0.25">
      <c r="A18" s="16" t="str">
        <f>("61")</f>
        <v>61</v>
      </c>
      <c r="B18" s="16" t="str">
        <f>("27425")</f>
        <v>27425</v>
      </c>
      <c r="C18" s="17" t="s">
        <v>57</v>
      </c>
      <c r="D18" s="17" t="s">
        <v>58</v>
      </c>
      <c r="E18" s="17" t="s">
        <v>47</v>
      </c>
      <c r="F18" s="18" t="s">
        <v>59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2</v>
      </c>
      <c r="P18" s="11">
        <v>5</v>
      </c>
      <c r="Q18" s="11">
        <v>5</v>
      </c>
      <c r="R18" s="11">
        <v>0</v>
      </c>
      <c r="S18" s="11">
        <f t="shared" si="0"/>
        <v>12</v>
      </c>
      <c r="T18" s="11" t="s">
        <v>44</v>
      </c>
      <c r="U18" s="11">
        <v>11</v>
      </c>
    </row>
    <row r="19" spans="1:21" x14ac:dyDescent="0.25">
      <c r="A19" s="16" t="str">
        <f>("65")</f>
        <v>65</v>
      </c>
      <c r="B19" s="16" t="str">
        <f>("142356")</f>
        <v>142356</v>
      </c>
      <c r="C19" s="17" t="s">
        <v>55</v>
      </c>
      <c r="D19" s="17" t="s">
        <v>60</v>
      </c>
      <c r="E19" s="17" t="s">
        <v>47</v>
      </c>
      <c r="F19" s="18" t="s">
        <v>61</v>
      </c>
      <c r="G19" s="11">
        <v>0</v>
      </c>
      <c r="H19" s="11">
        <v>2</v>
      </c>
      <c r="I19" s="11">
        <v>2</v>
      </c>
      <c r="J19" s="11">
        <v>0</v>
      </c>
      <c r="K19" s="11">
        <v>2</v>
      </c>
      <c r="L19" s="11">
        <v>1</v>
      </c>
      <c r="M19" s="11">
        <v>0</v>
      </c>
      <c r="N19" s="11">
        <v>0</v>
      </c>
      <c r="O19" s="11">
        <v>8</v>
      </c>
      <c r="P19" s="11">
        <v>8</v>
      </c>
      <c r="Q19" s="11">
        <v>0</v>
      </c>
      <c r="R19" s="11">
        <v>0</v>
      </c>
      <c r="S19" s="11">
        <f t="shared" si="0"/>
        <v>23</v>
      </c>
      <c r="T19" s="11" t="s">
        <v>62</v>
      </c>
      <c r="U19" s="11">
        <v>10</v>
      </c>
    </row>
    <row r="20" spans="1:21" x14ac:dyDescent="0.25">
      <c r="A20" s="19">
        <v>803</v>
      </c>
      <c r="B20" s="19">
        <v>150462</v>
      </c>
      <c r="C20" s="17" t="s">
        <v>63</v>
      </c>
      <c r="D20" s="17" t="s">
        <v>64</v>
      </c>
      <c r="E20" s="17" t="s">
        <v>47</v>
      </c>
      <c r="F20" s="18" t="s">
        <v>65</v>
      </c>
      <c r="G20" s="11">
        <v>1</v>
      </c>
      <c r="H20" s="11">
        <v>0</v>
      </c>
      <c r="I20" s="11">
        <v>7</v>
      </c>
      <c r="J20" s="11">
        <v>3</v>
      </c>
      <c r="K20" s="11">
        <v>1</v>
      </c>
      <c r="L20" s="11">
        <v>0</v>
      </c>
      <c r="M20" s="11">
        <v>0</v>
      </c>
      <c r="N20" s="11">
        <v>5</v>
      </c>
      <c r="O20" s="11">
        <v>2</v>
      </c>
      <c r="P20" s="11">
        <v>6</v>
      </c>
      <c r="Q20" s="11">
        <v>1</v>
      </c>
      <c r="R20" s="11">
        <v>0</v>
      </c>
      <c r="S20" s="11">
        <f t="shared" si="0"/>
        <v>26</v>
      </c>
      <c r="T20" s="11" t="s">
        <v>66</v>
      </c>
      <c r="U20" s="11">
        <v>9</v>
      </c>
    </row>
    <row r="21" spans="1:21" x14ac:dyDescent="0.25">
      <c r="A21" s="16" t="str">
        <f>("389")</f>
        <v>389</v>
      </c>
      <c r="B21" s="16" t="str">
        <f>("203913")</f>
        <v>203913</v>
      </c>
      <c r="C21" s="17" t="s">
        <v>67</v>
      </c>
      <c r="D21" s="17" t="s">
        <v>68</v>
      </c>
      <c r="E21" s="17" t="s">
        <v>47</v>
      </c>
      <c r="F21" s="18" t="s">
        <v>69</v>
      </c>
      <c r="G21" s="11">
        <v>0</v>
      </c>
      <c r="H21" s="11">
        <v>1</v>
      </c>
      <c r="I21" s="11">
        <v>2</v>
      </c>
      <c r="J21" s="11">
        <v>0</v>
      </c>
      <c r="K21" s="11">
        <v>5</v>
      </c>
      <c r="L21" s="11">
        <v>5</v>
      </c>
      <c r="M21" s="11">
        <v>2</v>
      </c>
      <c r="N21" s="11">
        <v>1</v>
      </c>
      <c r="O21" s="11">
        <v>4</v>
      </c>
      <c r="P21" s="11">
        <v>8</v>
      </c>
      <c r="Q21" s="11">
        <v>1</v>
      </c>
      <c r="R21" s="11">
        <v>0</v>
      </c>
      <c r="S21" s="11">
        <f t="shared" si="0"/>
        <v>29</v>
      </c>
      <c r="T21" s="11" t="s">
        <v>70</v>
      </c>
      <c r="U21" s="11">
        <v>8</v>
      </c>
    </row>
    <row r="22" spans="1:21" x14ac:dyDescent="0.25">
      <c r="A22" s="19"/>
      <c r="B22" s="19"/>
      <c r="C22" s="17"/>
      <c r="D22" s="17"/>
      <c r="E22" s="17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6" t="str">
        <f>("500")</f>
        <v>500</v>
      </c>
      <c r="B23" s="16" t="str">
        <f>("10955")</f>
        <v>10955</v>
      </c>
      <c r="C23" s="17" t="s">
        <v>71</v>
      </c>
      <c r="D23" s="17" t="s">
        <v>72</v>
      </c>
      <c r="E23" s="17" t="s">
        <v>73</v>
      </c>
      <c r="F23" s="18" t="s">
        <v>74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f>SUM(G23:R23)</f>
        <v>0</v>
      </c>
      <c r="T23" s="11" t="s">
        <v>27</v>
      </c>
      <c r="U23" s="11">
        <v>20</v>
      </c>
    </row>
    <row r="24" spans="1:21" x14ac:dyDescent="0.25">
      <c r="A24" s="16" t="str">
        <f>("1")</f>
        <v>1</v>
      </c>
      <c r="B24" s="16" t="str">
        <f>("49772")</f>
        <v>49772</v>
      </c>
      <c r="C24" s="17" t="s">
        <v>75</v>
      </c>
      <c r="D24" s="17" t="s">
        <v>76</v>
      </c>
      <c r="E24" s="17" t="s">
        <v>73</v>
      </c>
      <c r="F24" s="18" t="s">
        <v>77</v>
      </c>
      <c r="G24" s="11">
        <v>1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1</v>
      </c>
      <c r="N24" s="11">
        <v>0</v>
      </c>
      <c r="O24" s="11">
        <v>1</v>
      </c>
      <c r="P24" s="11">
        <v>0</v>
      </c>
      <c r="Q24" s="11">
        <v>5</v>
      </c>
      <c r="R24" s="11">
        <v>0</v>
      </c>
      <c r="S24" s="11">
        <f>SUM(G24:R24)</f>
        <v>8</v>
      </c>
      <c r="T24" s="11" t="s">
        <v>31</v>
      </c>
      <c r="U24" s="11">
        <v>17</v>
      </c>
    </row>
    <row r="25" spans="1:21" x14ac:dyDescent="0.25">
      <c r="A25" s="16"/>
      <c r="B25" s="16"/>
      <c r="C25" s="17"/>
      <c r="D25" s="17"/>
      <c r="E25" s="17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16">
        <v>45</v>
      </c>
      <c r="B26" s="16" t="str">
        <f>("12434")</f>
        <v>12434</v>
      </c>
      <c r="C26" s="17" t="s">
        <v>78</v>
      </c>
      <c r="D26" s="17" t="s">
        <v>79</v>
      </c>
      <c r="E26" s="17" t="s">
        <v>80</v>
      </c>
      <c r="F26" s="18" t="s">
        <v>81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2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f t="shared" ref="S26:S34" si="1">SUM(G26:R26)</f>
        <v>2</v>
      </c>
      <c r="T26" s="11" t="s">
        <v>27</v>
      </c>
      <c r="U26" s="11">
        <v>20</v>
      </c>
    </row>
    <row r="27" spans="1:21" x14ac:dyDescent="0.25">
      <c r="A27" s="16" t="str">
        <f>("67")</f>
        <v>67</v>
      </c>
      <c r="B27" s="16" t="str">
        <f>("61065")</f>
        <v>61065</v>
      </c>
      <c r="C27" s="17" t="s">
        <v>82</v>
      </c>
      <c r="D27" s="17" t="s">
        <v>68</v>
      </c>
      <c r="E27" s="17" t="s">
        <v>83</v>
      </c>
      <c r="F27" s="18" t="s">
        <v>84</v>
      </c>
      <c r="G27" s="11">
        <v>0</v>
      </c>
      <c r="H27" s="11">
        <v>1</v>
      </c>
      <c r="I27" s="11">
        <v>0</v>
      </c>
      <c r="J27" s="11">
        <v>0</v>
      </c>
      <c r="K27" s="11">
        <v>0</v>
      </c>
      <c r="L27" s="11">
        <v>1</v>
      </c>
      <c r="M27" s="11">
        <v>5</v>
      </c>
      <c r="N27" s="11">
        <v>0</v>
      </c>
      <c r="O27" s="11">
        <v>0</v>
      </c>
      <c r="P27" s="11">
        <v>1</v>
      </c>
      <c r="Q27" s="11">
        <v>0</v>
      </c>
      <c r="R27" s="11">
        <v>0</v>
      </c>
      <c r="S27" s="11">
        <f t="shared" si="1"/>
        <v>8</v>
      </c>
      <c r="T27" s="11" t="s">
        <v>31</v>
      </c>
      <c r="U27" s="11">
        <v>17</v>
      </c>
    </row>
    <row r="28" spans="1:21" x14ac:dyDescent="0.25">
      <c r="A28" s="16" t="str">
        <f>("7")</f>
        <v>7</v>
      </c>
      <c r="B28" s="16" t="str">
        <f>("198207")</f>
        <v>198207</v>
      </c>
      <c r="C28" s="17" t="s">
        <v>85</v>
      </c>
      <c r="D28" s="17" t="s">
        <v>29</v>
      </c>
      <c r="E28" s="17" t="s">
        <v>83</v>
      </c>
      <c r="F28" s="18" t="s">
        <v>26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</v>
      </c>
      <c r="O28" s="11">
        <v>0</v>
      </c>
      <c r="P28" s="11">
        <v>4</v>
      </c>
      <c r="Q28" s="11">
        <v>0</v>
      </c>
      <c r="R28" s="11">
        <v>4</v>
      </c>
      <c r="S28" s="11">
        <f t="shared" si="1"/>
        <v>11</v>
      </c>
      <c r="T28" s="11" t="s">
        <v>35</v>
      </c>
      <c r="U28" s="11">
        <v>15</v>
      </c>
    </row>
    <row r="29" spans="1:21" x14ac:dyDescent="0.25">
      <c r="A29" s="16">
        <v>811</v>
      </c>
      <c r="B29" s="16" t="str">
        <f>("123120")</f>
        <v>123120</v>
      </c>
      <c r="C29" s="17" t="s">
        <v>45</v>
      </c>
      <c r="D29" s="17" t="s">
        <v>86</v>
      </c>
      <c r="E29" s="17" t="s">
        <v>80</v>
      </c>
      <c r="F29" s="18" t="s">
        <v>87</v>
      </c>
      <c r="G29" s="11">
        <v>0</v>
      </c>
      <c r="H29" s="11">
        <v>0</v>
      </c>
      <c r="I29" s="11">
        <v>4</v>
      </c>
      <c r="J29" s="11">
        <v>1</v>
      </c>
      <c r="K29" s="11">
        <v>0</v>
      </c>
      <c r="L29" s="11">
        <v>7</v>
      </c>
      <c r="M29" s="11">
        <v>5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f t="shared" si="1"/>
        <v>17</v>
      </c>
      <c r="T29" s="11" t="s">
        <v>39</v>
      </c>
      <c r="U29" s="11">
        <v>13</v>
      </c>
    </row>
    <row r="30" spans="1:21" x14ac:dyDescent="0.25">
      <c r="A30" s="16" t="str">
        <f>("213")</f>
        <v>213</v>
      </c>
      <c r="B30" s="16" t="str">
        <f>("199918")</f>
        <v>199918</v>
      </c>
      <c r="C30" s="17" t="s">
        <v>88</v>
      </c>
      <c r="D30" s="17" t="s">
        <v>86</v>
      </c>
      <c r="E30" s="17" t="s">
        <v>83</v>
      </c>
      <c r="F30" s="18" t="s">
        <v>89</v>
      </c>
      <c r="G30" s="11">
        <v>0</v>
      </c>
      <c r="H30" s="11">
        <v>0</v>
      </c>
      <c r="I30" s="11">
        <v>2</v>
      </c>
      <c r="J30" s="11">
        <v>1</v>
      </c>
      <c r="K30" s="11">
        <v>0</v>
      </c>
      <c r="L30" s="11">
        <v>4</v>
      </c>
      <c r="M30" s="11">
        <v>9</v>
      </c>
      <c r="N30" s="11">
        <v>2</v>
      </c>
      <c r="O30" s="11">
        <v>0</v>
      </c>
      <c r="P30" s="11">
        <v>2</v>
      </c>
      <c r="Q30" s="11">
        <v>0</v>
      </c>
      <c r="R30" s="11">
        <v>0</v>
      </c>
      <c r="S30" s="11">
        <f t="shared" si="1"/>
        <v>20</v>
      </c>
      <c r="T30" s="11" t="s">
        <v>44</v>
      </c>
      <c r="U30" s="11">
        <v>11</v>
      </c>
    </row>
    <row r="31" spans="1:21" x14ac:dyDescent="0.25">
      <c r="A31" s="16" t="str">
        <f>("395")</f>
        <v>395</v>
      </c>
      <c r="B31" s="16" t="str">
        <f>("204244")</f>
        <v>204244</v>
      </c>
      <c r="C31" s="17" t="s">
        <v>90</v>
      </c>
      <c r="D31" s="17" t="s">
        <v>91</v>
      </c>
      <c r="E31" s="17" t="s">
        <v>83</v>
      </c>
      <c r="F31" s="18" t="s">
        <v>92</v>
      </c>
      <c r="G31" s="11">
        <v>0</v>
      </c>
      <c r="H31" s="11">
        <v>0</v>
      </c>
      <c r="I31" s="11">
        <v>1</v>
      </c>
      <c r="J31" s="11">
        <v>2</v>
      </c>
      <c r="K31" s="11">
        <v>5</v>
      </c>
      <c r="L31" s="11">
        <v>6</v>
      </c>
      <c r="M31" s="11">
        <v>2</v>
      </c>
      <c r="N31" s="11">
        <v>3</v>
      </c>
      <c r="O31" s="11">
        <v>0</v>
      </c>
      <c r="P31" s="11">
        <v>3</v>
      </c>
      <c r="Q31" s="11">
        <v>0</v>
      </c>
      <c r="R31" s="11">
        <v>4</v>
      </c>
      <c r="S31" s="11">
        <f t="shared" si="1"/>
        <v>26</v>
      </c>
      <c r="T31" s="11" t="s">
        <v>62</v>
      </c>
      <c r="U31" s="11">
        <v>10</v>
      </c>
    </row>
    <row r="32" spans="1:21" x14ac:dyDescent="0.25">
      <c r="A32" s="16" t="str">
        <f>("47")</f>
        <v>47</v>
      </c>
      <c r="B32" s="16" t="str">
        <f>("192287")</f>
        <v>192287</v>
      </c>
      <c r="C32" s="17" t="s">
        <v>93</v>
      </c>
      <c r="D32" s="17" t="s">
        <v>94</v>
      </c>
      <c r="E32" s="17" t="s">
        <v>83</v>
      </c>
      <c r="F32" s="18" t="s">
        <v>95</v>
      </c>
      <c r="G32" s="11">
        <v>0</v>
      </c>
      <c r="H32" s="11">
        <v>0</v>
      </c>
      <c r="I32" s="11">
        <v>7</v>
      </c>
      <c r="J32" s="11">
        <v>2</v>
      </c>
      <c r="K32" s="11">
        <v>0</v>
      </c>
      <c r="L32" s="11">
        <v>5</v>
      </c>
      <c r="M32" s="11">
        <v>3</v>
      </c>
      <c r="N32" s="11">
        <v>0</v>
      </c>
      <c r="O32" s="11">
        <v>0</v>
      </c>
      <c r="P32" s="11">
        <v>8</v>
      </c>
      <c r="Q32" s="11">
        <v>3</v>
      </c>
      <c r="R32" s="11">
        <v>1</v>
      </c>
      <c r="S32" s="11">
        <f t="shared" si="1"/>
        <v>29</v>
      </c>
      <c r="T32" s="11" t="s">
        <v>66</v>
      </c>
      <c r="U32" s="11">
        <v>9</v>
      </c>
    </row>
    <row r="33" spans="1:21" x14ac:dyDescent="0.25">
      <c r="A33" s="19">
        <v>810</v>
      </c>
      <c r="B33" s="21">
        <v>122676</v>
      </c>
      <c r="C33" s="17" t="s">
        <v>96</v>
      </c>
      <c r="D33" s="17" t="s">
        <v>97</v>
      </c>
      <c r="E33" s="22" t="s">
        <v>83</v>
      </c>
      <c r="F33" s="23" t="s">
        <v>98</v>
      </c>
      <c r="G33" s="11">
        <v>0</v>
      </c>
      <c r="H33" s="11">
        <v>0</v>
      </c>
      <c r="I33" s="11">
        <v>2</v>
      </c>
      <c r="J33" s="11">
        <v>1</v>
      </c>
      <c r="K33" s="11">
        <v>8</v>
      </c>
      <c r="L33" s="11">
        <v>12</v>
      </c>
      <c r="M33" s="11">
        <v>6</v>
      </c>
      <c r="N33" s="11">
        <v>1</v>
      </c>
      <c r="O33" s="11">
        <v>0</v>
      </c>
      <c r="P33" s="11">
        <v>10</v>
      </c>
      <c r="Q33" s="11">
        <v>0</v>
      </c>
      <c r="R33" s="11">
        <v>1</v>
      </c>
      <c r="S33" s="11">
        <f t="shared" si="1"/>
        <v>41</v>
      </c>
      <c r="T33" s="11" t="s">
        <v>70</v>
      </c>
      <c r="U33" s="11">
        <v>8</v>
      </c>
    </row>
    <row r="34" spans="1:21" x14ac:dyDescent="0.25">
      <c r="A34" s="16" t="str">
        <f>("428")</f>
        <v>428</v>
      </c>
      <c r="B34" s="16" t="str">
        <f>("204715")</f>
        <v>204715</v>
      </c>
      <c r="C34" s="17" t="s">
        <v>99</v>
      </c>
      <c r="D34" s="17" t="s">
        <v>100</v>
      </c>
      <c r="E34" s="17" t="s">
        <v>83</v>
      </c>
      <c r="F34" s="18" t="s">
        <v>101</v>
      </c>
      <c r="G34" s="11">
        <v>0</v>
      </c>
      <c r="H34" s="11">
        <v>2</v>
      </c>
      <c r="I34" s="11">
        <v>2</v>
      </c>
      <c r="J34" s="11">
        <v>5</v>
      </c>
      <c r="K34" s="11">
        <v>1</v>
      </c>
      <c r="L34" s="11">
        <v>12</v>
      </c>
      <c r="M34" s="11">
        <v>3</v>
      </c>
      <c r="N34" s="11">
        <v>2</v>
      </c>
      <c r="O34" s="11">
        <v>0</v>
      </c>
      <c r="P34" s="11">
        <v>10</v>
      </c>
      <c r="Q34" s="11">
        <v>0</v>
      </c>
      <c r="R34" s="11">
        <v>5</v>
      </c>
      <c r="S34" s="11">
        <f t="shared" si="1"/>
        <v>42</v>
      </c>
      <c r="T34" s="11" t="s">
        <v>102</v>
      </c>
      <c r="U34" s="11">
        <v>7</v>
      </c>
    </row>
    <row r="35" spans="1:21" x14ac:dyDescent="0.25">
      <c r="A35" s="16" t="str">
        <f>("472")</f>
        <v>472</v>
      </c>
      <c r="B35" s="16" t="str">
        <f>("209454")</f>
        <v>209454</v>
      </c>
      <c r="C35" s="17" t="s">
        <v>103</v>
      </c>
      <c r="D35" s="17" t="s">
        <v>104</v>
      </c>
      <c r="E35" s="17" t="s">
        <v>83</v>
      </c>
      <c r="F35" s="18" t="s">
        <v>105</v>
      </c>
      <c r="G35" s="11" t="s">
        <v>106</v>
      </c>
      <c r="H35" s="11" t="s">
        <v>106</v>
      </c>
      <c r="I35" s="11" t="s">
        <v>106</v>
      </c>
      <c r="J35" s="11" t="s">
        <v>106</v>
      </c>
      <c r="K35" s="11" t="s">
        <v>106</v>
      </c>
      <c r="L35" s="11" t="s">
        <v>106</v>
      </c>
      <c r="M35" s="11" t="s">
        <v>106</v>
      </c>
      <c r="N35" s="11" t="s">
        <v>106</v>
      </c>
      <c r="O35" s="11" t="s">
        <v>106</v>
      </c>
      <c r="P35" s="11" t="s">
        <v>106</v>
      </c>
      <c r="Q35" s="11" t="s">
        <v>106</v>
      </c>
      <c r="R35" s="11" t="s">
        <v>106</v>
      </c>
      <c r="S35" s="11" t="s">
        <v>106</v>
      </c>
      <c r="T35" s="11" t="s">
        <v>106</v>
      </c>
      <c r="U35" s="11" t="s">
        <v>106</v>
      </c>
    </row>
    <row r="36" spans="1:21" x14ac:dyDescent="0.25">
      <c r="A36" s="19">
        <v>801</v>
      </c>
      <c r="B36" s="19">
        <v>204249</v>
      </c>
      <c r="C36" s="17" t="s">
        <v>107</v>
      </c>
      <c r="D36" s="17" t="s">
        <v>108</v>
      </c>
      <c r="E36" s="17" t="s">
        <v>83</v>
      </c>
      <c r="F36" s="18" t="s">
        <v>109</v>
      </c>
      <c r="G36" s="11" t="s">
        <v>110</v>
      </c>
      <c r="H36" s="11" t="s">
        <v>110</v>
      </c>
      <c r="I36" s="11" t="s">
        <v>110</v>
      </c>
      <c r="J36" s="11" t="s">
        <v>110</v>
      </c>
      <c r="K36" s="11" t="s">
        <v>110</v>
      </c>
      <c r="L36" s="11" t="s">
        <v>110</v>
      </c>
      <c r="M36" s="11" t="s">
        <v>110</v>
      </c>
      <c r="N36" s="11" t="s">
        <v>110</v>
      </c>
      <c r="O36" s="11" t="s">
        <v>110</v>
      </c>
      <c r="P36" s="11" t="s">
        <v>110</v>
      </c>
      <c r="Q36" s="11" t="s">
        <v>110</v>
      </c>
      <c r="R36" s="11" t="s">
        <v>110</v>
      </c>
      <c r="S36" s="11" t="s">
        <v>110</v>
      </c>
      <c r="T36" s="11" t="s">
        <v>110</v>
      </c>
      <c r="U36" s="11" t="s">
        <v>110</v>
      </c>
    </row>
    <row r="37" spans="1:21" x14ac:dyDescent="0.25">
      <c r="A37" s="16"/>
      <c r="B37" s="16"/>
      <c r="C37" s="17"/>
      <c r="D37" s="17"/>
      <c r="E37" s="17"/>
      <c r="F37" s="18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6" t="str">
        <f>("441")</f>
        <v>441</v>
      </c>
      <c r="B38" s="16" t="str">
        <f>("124853")</f>
        <v>124853</v>
      </c>
      <c r="C38" s="17" t="s">
        <v>57</v>
      </c>
      <c r="D38" s="17" t="s">
        <v>111</v>
      </c>
      <c r="E38" s="17" t="s">
        <v>112</v>
      </c>
      <c r="F38" s="18" t="s">
        <v>113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5</v>
      </c>
      <c r="P38" s="11">
        <v>2</v>
      </c>
      <c r="Q38" s="11">
        <v>0</v>
      </c>
      <c r="R38" s="11">
        <v>0</v>
      </c>
      <c r="S38" s="11">
        <f>SUM(G38:R38)</f>
        <v>7</v>
      </c>
      <c r="T38" s="11" t="s">
        <v>27</v>
      </c>
      <c r="U38" s="11">
        <v>20</v>
      </c>
    </row>
    <row r="39" spans="1:21" x14ac:dyDescent="0.25">
      <c r="A39" s="16" t="str">
        <f>("28")</f>
        <v>28</v>
      </c>
      <c r="B39" s="16" t="str">
        <f>("96827")</f>
        <v>96827</v>
      </c>
      <c r="C39" s="17" t="s">
        <v>114</v>
      </c>
      <c r="D39" s="17" t="s">
        <v>115</v>
      </c>
      <c r="E39" s="17" t="s">
        <v>112</v>
      </c>
      <c r="F39" s="18" t="s">
        <v>116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6</v>
      </c>
      <c r="N39" s="11">
        <v>5</v>
      </c>
      <c r="O39" s="11">
        <v>0</v>
      </c>
      <c r="P39" s="11">
        <v>8</v>
      </c>
      <c r="Q39" s="11">
        <v>0</v>
      </c>
      <c r="R39" s="11">
        <v>5</v>
      </c>
      <c r="S39" s="11">
        <f>SUM(G39:R39)</f>
        <v>24</v>
      </c>
      <c r="T39" s="11" t="s">
        <v>31</v>
      </c>
      <c r="U39" s="11">
        <v>17</v>
      </c>
    </row>
    <row r="40" spans="1:21" x14ac:dyDescent="0.25">
      <c r="A40" s="16"/>
      <c r="B40" s="16"/>
      <c r="C40" s="17"/>
      <c r="D40" s="17"/>
      <c r="E40" s="17"/>
      <c r="F40" s="18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16" t="str">
        <f>("63")</f>
        <v>63</v>
      </c>
      <c r="B41" s="16" t="str">
        <f>("185750")</f>
        <v>185750</v>
      </c>
      <c r="C41" s="17" t="s">
        <v>117</v>
      </c>
      <c r="D41" s="17" t="s">
        <v>118</v>
      </c>
      <c r="E41" s="17" t="s">
        <v>119</v>
      </c>
      <c r="F41" s="18" t="s">
        <v>120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2</v>
      </c>
      <c r="Q41" s="11">
        <v>0</v>
      </c>
      <c r="R41" s="11">
        <v>0</v>
      </c>
      <c r="S41" s="11">
        <f t="shared" ref="S41:S51" si="2">SUM(G41:R41)</f>
        <v>2</v>
      </c>
      <c r="T41" s="11" t="s">
        <v>27</v>
      </c>
      <c r="U41" s="11">
        <v>20</v>
      </c>
    </row>
    <row r="42" spans="1:21" x14ac:dyDescent="0.25">
      <c r="A42" s="16" t="str">
        <f>("83")</f>
        <v>83</v>
      </c>
      <c r="B42" s="16" t="str">
        <f>("166177")</f>
        <v>166177</v>
      </c>
      <c r="C42" s="17" t="s">
        <v>121</v>
      </c>
      <c r="D42" s="17" t="s">
        <v>122</v>
      </c>
      <c r="E42" s="17" t="s">
        <v>119</v>
      </c>
      <c r="F42" s="18" t="s">
        <v>109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</v>
      </c>
      <c r="N42" s="11">
        <v>0</v>
      </c>
      <c r="O42" s="11">
        <v>0</v>
      </c>
      <c r="P42" s="11">
        <v>2</v>
      </c>
      <c r="Q42" s="11">
        <v>0</v>
      </c>
      <c r="R42" s="11">
        <v>0</v>
      </c>
      <c r="S42" s="11">
        <f t="shared" si="2"/>
        <v>5</v>
      </c>
      <c r="T42" s="11" t="s">
        <v>31</v>
      </c>
      <c r="U42" s="11">
        <v>17</v>
      </c>
    </row>
    <row r="43" spans="1:21" x14ac:dyDescent="0.25">
      <c r="A43" s="19">
        <v>809</v>
      </c>
      <c r="B43" s="19">
        <v>91187</v>
      </c>
      <c r="C43" s="17" t="s">
        <v>32</v>
      </c>
      <c r="D43" s="17" t="s">
        <v>123</v>
      </c>
      <c r="E43" s="22" t="s">
        <v>124</v>
      </c>
      <c r="F43" s="23" t="s">
        <v>43</v>
      </c>
      <c r="G43" s="11">
        <v>0</v>
      </c>
      <c r="H43" s="11">
        <v>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11">
        <v>1</v>
      </c>
      <c r="S43" s="11">
        <f t="shared" si="2"/>
        <v>7</v>
      </c>
      <c r="T43" s="11" t="s">
        <v>35</v>
      </c>
      <c r="U43" s="11">
        <v>15</v>
      </c>
    </row>
    <row r="44" spans="1:21" x14ac:dyDescent="0.25">
      <c r="A44" s="19">
        <v>802</v>
      </c>
      <c r="B44" s="19">
        <v>144169</v>
      </c>
      <c r="C44" s="17" t="s">
        <v>125</v>
      </c>
      <c r="D44" s="17" t="s">
        <v>126</v>
      </c>
      <c r="E44" s="22" t="s">
        <v>124</v>
      </c>
      <c r="F44" s="23" t="s">
        <v>127</v>
      </c>
      <c r="G44" s="11">
        <v>0</v>
      </c>
      <c r="H44" s="11">
        <v>0</v>
      </c>
      <c r="I44" s="11">
        <v>0</v>
      </c>
      <c r="J44" s="11">
        <v>0</v>
      </c>
      <c r="K44" s="11">
        <v>3</v>
      </c>
      <c r="L44" s="11">
        <v>0</v>
      </c>
      <c r="M44" s="11">
        <v>4</v>
      </c>
      <c r="N44" s="11">
        <v>0</v>
      </c>
      <c r="O44" s="11">
        <v>0</v>
      </c>
      <c r="P44" s="11">
        <v>3</v>
      </c>
      <c r="Q44" s="11">
        <v>0</v>
      </c>
      <c r="R44" s="11">
        <v>0</v>
      </c>
      <c r="S44" s="11">
        <f t="shared" si="2"/>
        <v>10</v>
      </c>
      <c r="T44" s="11" t="s">
        <v>39</v>
      </c>
      <c r="U44" s="11">
        <v>13</v>
      </c>
    </row>
    <row r="45" spans="1:21" x14ac:dyDescent="0.25">
      <c r="A45" s="11">
        <v>804</v>
      </c>
      <c r="B45" s="11">
        <v>18645</v>
      </c>
      <c r="C45" s="12" t="s">
        <v>107</v>
      </c>
      <c r="D45" s="12" t="s">
        <v>128</v>
      </c>
      <c r="E45" s="12" t="s">
        <v>124</v>
      </c>
      <c r="F45" s="24" t="s">
        <v>129</v>
      </c>
      <c r="G45" s="11">
        <v>0</v>
      </c>
      <c r="H45" s="11">
        <v>1</v>
      </c>
      <c r="I45" s="11">
        <v>1</v>
      </c>
      <c r="J45" s="11">
        <v>2</v>
      </c>
      <c r="K45" s="11">
        <v>1</v>
      </c>
      <c r="L45" s="11">
        <v>0</v>
      </c>
      <c r="M45" s="11">
        <v>2</v>
      </c>
      <c r="N45" s="11">
        <v>1</v>
      </c>
      <c r="O45" s="11">
        <v>0</v>
      </c>
      <c r="P45" s="11">
        <v>2</v>
      </c>
      <c r="Q45" s="11">
        <v>1</v>
      </c>
      <c r="R45" s="11">
        <v>0</v>
      </c>
      <c r="S45" s="11">
        <f t="shared" si="2"/>
        <v>11</v>
      </c>
      <c r="T45" s="11" t="s">
        <v>44</v>
      </c>
      <c r="U45" s="11">
        <v>11</v>
      </c>
    </row>
    <row r="46" spans="1:21" x14ac:dyDescent="0.25">
      <c r="A46" s="8" t="str">
        <f>("126")</f>
        <v>126</v>
      </c>
      <c r="B46" s="8" t="str">
        <f>("85124")</f>
        <v>85124</v>
      </c>
      <c r="C46" s="9" t="s">
        <v>130</v>
      </c>
      <c r="D46" s="9" t="s">
        <v>97</v>
      </c>
      <c r="E46" s="9" t="s">
        <v>119</v>
      </c>
      <c r="F46" s="10" t="s">
        <v>84</v>
      </c>
      <c r="G46" s="11">
        <v>0</v>
      </c>
      <c r="H46" s="11">
        <v>0</v>
      </c>
      <c r="I46" s="11">
        <v>1</v>
      </c>
      <c r="J46" s="11">
        <v>2</v>
      </c>
      <c r="K46" s="11">
        <v>1</v>
      </c>
      <c r="L46" s="11">
        <v>1</v>
      </c>
      <c r="M46" s="11">
        <v>1</v>
      </c>
      <c r="N46" s="11">
        <v>0</v>
      </c>
      <c r="O46" s="11">
        <v>0</v>
      </c>
      <c r="P46" s="11">
        <v>4</v>
      </c>
      <c r="Q46" s="11">
        <v>0</v>
      </c>
      <c r="R46" s="11">
        <v>3</v>
      </c>
      <c r="S46" s="11">
        <f t="shared" si="2"/>
        <v>13</v>
      </c>
      <c r="T46" s="11" t="s">
        <v>62</v>
      </c>
      <c r="U46" s="11">
        <v>10</v>
      </c>
    </row>
    <row r="47" spans="1:21" x14ac:dyDescent="0.25">
      <c r="A47" s="8" t="str">
        <f>("35")</f>
        <v>35</v>
      </c>
      <c r="B47" s="8" t="str">
        <f>("148401")</f>
        <v>148401</v>
      </c>
      <c r="C47" s="9" t="s">
        <v>131</v>
      </c>
      <c r="D47" s="9" t="s">
        <v>132</v>
      </c>
      <c r="E47" s="9" t="s">
        <v>119</v>
      </c>
      <c r="F47" s="10" t="s">
        <v>133</v>
      </c>
      <c r="G47" s="11">
        <v>0</v>
      </c>
      <c r="H47" s="11">
        <v>0</v>
      </c>
      <c r="I47" s="11">
        <v>3</v>
      </c>
      <c r="J47" s="11">
        <v>0</v>
      </c>
      <c r="K47" s="11">
        <v>2</v>
      </c>
      <c r="L47" s="11">
        <v>1</v>
      </c>
      <c r="M47" s="11">
        <v>4</v>
      </c>
      <c r="N47" s="11">
        <v>1</v>
      </c>
      <c r="O47" s="11">
        <v>1</v>
      </c>
      <c r="P47" s="11">
        <v>3</v>
      </c>
      <c r="Q47" s="11">
        <v>0</v>
      </c>
      <c r="R47" s="11">
        <v>0</v>
      </c>
      <c r="S47" s="11">
        <f t="shared" si="2"/>
        <v>15</v>
      </c>
      <c r="T47" s="11" t="s">
        <v>66</v>
      </c>
      <c r="U47" s="11">
        <v>9</v>
      </c>
    </row>
    <row r="48" spans="1:21" x14ac:dyDescent="0.25">
      <c r="A48" s="11">
        <v>54</v>
      </c>
      <c r="B48" s="11">
        <v>181641</v>
      </c>
      <c r="C48" s="25" t="s">
        <v>134</v>
      </c>
      <c r="D48" s="25" t="s">
        <v>41</v>
      </c>
      <c r="E48" s="9" t="s">
        <v>124</v>
      </c>
      <c r="F48" s="10" t="s">
        <v>81</v>
      </c>
      <c r="G48" s="11">
        <v>0</v>
      </c>
      <c r="H48" s="11">
        <v>5</v>
      </c>
      <c r="I48" s="11">
        <v>5</v>
      </c>
      <c r="J48" s="11">
        <v>3</v>
      </c>
      <c r="K48" s="11">
        <v>3</v>
      </c>
      <c r="L48" s="11">
        <v>4</v>
      </c>
      <c r="M48" s="11">
        <v>5</v>
      </c>
      <c r="N48" s="11">
        <v>0</v>
      </c>
      <c r="O48" s="11">
        <v>1</v>
      </c>
      <c r="P48" s="11">
        <v>10</v>
      </c>
      <c r="Q48" s="11">
        <v>0</v>
      </c>
      <c r="R48" s="11">
        <v>1</v>
      </c>
      <c r="S48" s="11">
        <f t="shared" si="2"/>
        <v>37</v>
      </c>
      <c r="T48" s="11" t="s">
        <v>70</v>
      </c>
      <c r="U48" s="11">
        <v>8</v>
      </c>
    </row>
    <row r="49" spans="1:21" x14ac:dyDescent="0.25">
      <c r="A49" s="8" t="str">
        <f>("173")</f>
        <v>173</v>
      </c>
      <c r="B49" s="8" t="str">
        <f>("12377")</f>
        <v>12377</v>
      </c>
      <c r="C49" s="9" t="s">
        <v>135</v>
      </c>
      <c r="D49" s="9" t="s">
        <v>136</v>
      </c>
      <c r="E49" s="9" t="s">
        <v>119</v>
      </c>
      <c r="F49" s="10" t="s">
        <v>137</v>
      </c>
      <c r="G49" s="11">
        <v>0</v>
      </c>
      <c r="H49" s="11">
        <v>6</v>
      </c>
      <c r="I49" s="11">
        <v>6</v>
      </c>
      <c r="J49" s="11">
        <v>0</v>
      </c>
      <c r="K49" s="11">
        <v>5</v>
      </c>
      <c r="L49" s="11">
        <v>4</v>
      </c>
      <c r="M49" s="11">
        <v>7</v>
      </c>
      <c r="N49" s="11">
        <v>6</v>
      </c>
      <c r="O49" s="11">
        <v>0</v>
      </c>
      <c r="P49" s="11">
        <v>8</v>
      </c>
      <c r="Q49" s="11">
        <v>5</v>
      </c>
      <c r="R49" s="11">
        <v>0</v>
      </c>
      <c r="S49" s="11">
        <f t="shared" si="2"/>
        <v>47</v>
      </c>
      <c r="T49" s="11" t="s">
        <v>102</v>
      </c>
      <c r="U49" s="11">
        <v>7</v>
      </c>
    </row>
    <row r="50" spans="1:21" x14ac:dyDescent="0.25">
      <c r="A50" s="11">
        <v>289</v>
      </c>
      <c r="B50" s="11">
        <v>94711</v>
      </c>
      <c r="C50" s="9" t="s">
        <v>138</v>
      </c>
      <c r="D50" s="9" t="s">
        <v>139</v>
      </c>
      <c r="E50" s="12" t="s">
        <v>124</v>
      </c>
      <c r="F50" s="10" t="s">
        <v>140</v>
      </c>
      <c r="G50" s="11">
        <v>0</v>
      </c>
      <c r="H50" s="11">
        <v>1</v>
      </c>
      <c r="I50" s="11">
        <v>13</v>
      </c>
      <c r="J50" s="11">
        <v>2</v>
      </c>
      <c r="K50" s="11">
        <v>4</v>
      </c>
      <c r="L50" s="11">
        <v>6</v>
      </c>
      <c r="M50" s="11">
        <v>9</v>
      </c>
      <c r="N50" s="11">
        <v>7</v>
      </c>
      <c r="O50" s="11">
        <v>0</v>
      </c>
      <c r="P50" s="11">
        <v>9</v>
      </c>
      <c r="Q50" s="11">
        <v>0</v>
      </c>
      <c r="R50" s="11">
        <v>6</v>
      </c>
      <c r="S50" s="11">
        <f t="shared" si="2"/>
        <v>57</v>
      </c>
      <c r="T50" s="11" t="s">
        <v>141</v>
      </c>
      <c r="U50" s="11">
        <v>6</v>
      </c>
    </row>
    <row r="51" spans="1:21" x14ac:dyDescent="0.25">
      <c r="A51" s="8" t="str">
        <f>("17")</f>
        <v>17</v>
      </c>
      <c r="B51" s="8" t="str">
        <f>("10478")</f>
        <v>10478</v>
      </c>
      <c r="C51" s="9" t="s">
        <v>50</v>
      </c>
      <c r="D51" s="9" t="s">
        <v>142</v>
      </c>
      <c r="E51" s="9" t="s">
        <v>119</v>
      </c>
      <c r="F51" s="10" t="s">
        <v>143</v>
      </c>
      <c r="G51" s="11">
        <v>0</v>
      </c>
      <c r="H51" s="11">
        <v>1</v>
      </c>
      <c r="I51" s="11">
        <v>9</v>
      </c>
      <c r="J51" s="11">
        <v>8</v>
      </c>
      <c r="K51" s="11">
        <v>0</v>
      </c>
      <c r="L51" s="11">
        <v>7</v>
      </c>
      <c r="M51" s="11">
        <v>11</v>
      </c>
      <c r="N51" s="11">
        <v>11</v>
      </c>
      <c r="O51" s="11">
        <v>4</v>
      </c>
      <c r="P51" s="11">
        <v>11</v>
      </c>
      <c r="Q51" s="11">
        <v>5</v>
      </c>
      <c r="R51" s="11">
        <v>11</v>
      </c>
      <c r="S51" s="11">
        <f t="shared" si="2"/>
        <v>78</v>
      </c>
      <c r="T51" s="11" t="s">
        <v>144</v>
      </c>
      <c r="U51" s="11">
        <v>5</v>
      </c>
    </row>
    <row r="52" spans="1:21" x14ac:dyDescent="0.25">
      <c r="A52" s="8"/>
      <c r="B52" s="8"/>
      <c r="C52" s="9"/>
      <c r="D52" s="9"/>
      <c r="E52" s="9"/>
      <c r="F52" s="1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8" t="str">
        <f>("93")</f>
        <v>93</v>
      </c>
      <c r="B53" s="8" t="str">
        <f>("166122")</f>
        <v>166122</v>
      </c>
      <c r="C53" s="9" t="s">
        <v>145</v>
      </c>
      <c r="D53" s="9" t="s">
        <v>50</v>
      </c>
      <c r="E53" s="9" t="s">
        <v>146</v>
      </c>
      <c r="F53" s="10" t="s">
        <v>147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6</v>
      </c>
      <c r="N53" s="11">
        <v>0</v>
      </c>
      <c r="O53" s="11">
        <v>1</v>
      </c>
      <c r="P53" s="11">
        <v>8</v>
      </c>
      <c r="Q53" s="11">
        <v>0</v>
      </c>
      <c r="R53" s="11">
        <v>1</v>
      </c>
      <c r="S53" s="11">
        <f>SUM(G53:R53)</f>
        <v>16</v>
      </c>
      <c r="T53" s="11" t="s">
        <v>27</v>
      </c>
      <c r="U53" s="11">
        <v>20</v>
      </c>
    </row>
    <row r="54" spans="1:21" x14ac:dyDescent="0.25">
      <c r="A54" s="8"/>
      <c r="B54" s="8"/>
      <c r="C54" s="9"/>
      <c r="D54" s="9"/>
      <c r="E54" s="9"/>
      <c r="F54" s="10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6.5" customHeight="1" x14ac:dyDescent="0.25">
      <c r="A55" s="8" t="str">
        <f>("224")</f>
        <v>224</v>
      </c>
      <c r="B55" s="8" t="str">
        <f>("208372")</f>
        <v>208372</v>
      </c>
      <c r="C55" s="9" t="s">
        <v>148</v>
      </c>
      <c r="D55" s="9" t="s">
        <v>149</v>
      </c>
      <c r="E55" s="9" t="s">
        <v>150</v>
      </c>
      <c r="F55" s="10" t="s">
        <v>151</v>
      </c>
      <c r="G55" s="11">
        <v>0</v>
      </c>
      <c r="H55" s="11">
        <v>0</v>
      </c>
      <c r="I55" s="11">
        <v>1</v>
      </c>
      <c r="J55" s="11">
        <v>2</v>
      </c>
      <c r="K55" s="11">
        <v>0</v>
      </c>
      <c r="L55" s="11">
        <v>1</v>
      </c>
      <c r="M55" s="11">
        <v>9</v>
      </c>
      <c r="N55" s="11">
        <v>3</v>
      </c>
      <c r="O55" s="11">
        <v>2</v>
      </c>
      <c r="P55" s="11">
        <v>4</v>
      </c>
      <c r="Q55" s="11">
        <v>1</v>
      </c>
      <c r="R55" s="11">
        <v>4</v>
      </c>
      <c r="S55" s="11">
        <f>SUM(G55:R55)</f>
        <v>27</v>
      </c>
      <c r="T55" s="11" t="s">
        <v>27</v>
      </c>
      <c r="U55" s="11">
        <v>20</v>
      </c>
    </row>
    <row r="56" spans="1:21" x14ac:dyDescent="0.25">
      <c r="A56" s="8"/>
      <c r="B56" s="8"/>
      <c r="C56" s="9"/>
      <c r="D56" s="9"/>
      <c r="E56" s="9"/>
      <c r="F56" s="10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8">
        <v>46</v>
      </c>
      <c r="B57" s="8" t="str">
        <f>("186243")</f>
        <v>186243</v>
      </c>
      <c r="C57" s="9" t="s">
        <v>152</v>
      </c>
      <c r="D57" s="9" t="s">
        <v>79</v>
      </c>
      <c r="E57" s="9" t="s">
        <v>153</v>
      </c>
      <c r="F57" s="10" t="s">
        <v>154</v>
      </c>
      <c r="G57" s="11">
        <v>0</v>
      </c>
      <c r="H57" s="11">
        <v>0</v>
      </c>
      <c r="I57" s="11">
        <v>4</v>
      </c>
      <c r="J57" s="11">
        <v>0</v>
      </c>
      <c r="K57" s="11">
        <v>0</v>
      </c>
      <c r="L57" s="11">
        <v>0</v>
      </c>
      <c r="M57" s="11">
        <v>0</v>
      </c>
      <c r="N57" s="11">
        <v>8</v>
      </c>
      <c r="O57" s="11">
        <v>10</v>
      </c>
      <c r="P57" s="11">
        <v>9</v>
      </c>
      <c r="Q57" s="11">
        <v>0</v>
      </c>
      <c r="R57" s="11">
        <v>0</v>
      </c>
      <c r="S57" s="11">
        <f>SUM(G57:R57)</f>
        <v>31</v>
      </c>
      <c r="T57" s="11" t="s">
        <v>27</v>
      </c>
      <c r="U57" s="11">
        <v>20</v>
      </c>
    </row>
    <row r="58" spans="1:21" x14ac:dyDescent="0.25">
      <c r="A58" s="8" t="str">
        <f>("471")</f>
        <v>471</v>
      </c>
      <c r="B58" s="8" t="str">
        <f>("209457")</f>
        <v>209457</v>
      </c>
      <c r="C58" s="9" t="s">
        <v>155</v>
      </c>
      <c r="D58" s="9" t="s">
        <v>104</v>
      </c>
      <c r="E58" s="9" t="s">
        <v>153</v>
      </c>
      <c r="F58" s="9" t="s">
        <v>156</v>
      </c>
      <c r="G58" s="11" t="s">
        <v>106</v>
      </c>
      <c r="H58" s="11" t="s">
        <v>106</v>
      </c>
      <c r="I58" s="11" t="s">
        <v>106</v>
      </c>
      <c r="J58" s="11" t="s">
        <v>106</v>
      </c>
      <c r="K58" s="11" t="s">
        <v>106</v>
      </c>
      <c r="L58" s="11" t="s">
        <v>106</v>
      </c>
      <c r="M58" s="11" t="s">
        <v>106</v>
      </c>
      <c r="N58" s="11" t="s">
        <v>106</v>
      </c>
      <c r="O58" s="11" t="s">
        <v>106</v>
      </c>
      <c r="P58" s="11" t="s">
        <v>106</v>
      </c>
      <c r="Q58" s="11" t="s">
        <v>106</v>
      </c>
      <c r="R58" s="11" t="s">
        <v>106</v>
      </c>
      <c r="S58" s="11" t="s">
        <v>106</v>
      </c>
      <c r="T58" s="11" t="s">
        <v>106</v>
      </c>
      <c r="U58" s="11" t="s">
        <v>106</v>
      </c>
    </row>
    <row r="59" spans="1:21" x14ac:dyDescent="0.25">
      <c r="A59" s="26"/>
      <c r="B59" s="27"/>
      <c r="C59" s="28"/>
      <c r="D59" s="28"/>
      <c r="E59" s="28"/>
      <c r="F59" s="29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s="12" customFormat="1" x14ac:dyDescent="0.25">
      <c r="A60" s="8" t="str">
        <f>("36")</f>
        <v>36</v>
      </c>
      <c r="B60" s="8" t="str">
        <f>("180995")</f>
        <v>180995</v>
      </c>
      <c r="C60" s="9" t="s">
        <v>157</v>
      </c>
      <c r="D60" s="9" t="s">
        <v>158</v>
      </c>
      <c r="E60" s="9" t="s">
        <v>159</v>
      </c>
      <c r="F60" s="9" t="s">
        <v>160</v>
      </c>
      <c r="G60" s="11">
        <v>0</v>
      </c>
      <c r="H60" s="11">
        <v>0</v>
      </c>
      <c r="I60" s="11">
        <v>2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5</v>
      </c>
      <c r="P60" s="11">
        <v>5</v>
      </c>
      <c r="Q60" s="11">
        <v>0</v>
      </c>
      <c r="R60" s="11">
        <v>0</v>
      </c>
      <c r="S60" s="11">
        <f>SUM(G60:R60)</f>
        <v>12</v>
      </c>
      <c r="T60" s="11" t="s">
        <v>27</v>
      </c>
      <c r="U60" s="11">
        <v>20</v>
      </c>
    </row>
    <row r="61" spans="1:21" x14ac:dyDescent="0.25">
      <c r="A61" s="31" t="str">
        <f>("522")</f>
        <v>522</v>
      </c>
      <c r="B61" s="31" t="str">
        <f>("191998")</f>
        <v>191998</v>
      </c>
      <c r="C61" s="32" t="s">
        <v>161</v>
      </c>
      <c r="D61" s="32" t="s">
        <v>37</v>
      </c>
      <c r="E61" s="32" t="s">
        <v>159</v>
      </c>
      <c r="F61" s="32" t="s">
        <v>162</v>
      </c>
      <c r="G61" s="33">
        <v>0</v>
      </c>
      <c r="H61" s="33">
        <v>0</v>
      </c>
      <c r="I61" s="33">
        <v>3</v>
      </c>
      <c r="J61" s="33">
        <v>3</v>
      </c>
      <c r="K61" s="33">
        <v>2</v>
      </c>
      <c r="L61" s="33">
        <v>0</v>
      </c>
      <c r="M61" s="33">
        <v>0</v>
      </c>
      <c r="N61" s="33">
        <v>0</v>
      </c>
      <c r="O61" s="33">
        <v>4</v>
      </c>
      <c r="P61" s="33">
        <v>4</v>
      </c>
      <c r="Q61" s="33">
        <v>3</v>
      </c>
      <c r="R61" s="33">
        <v>0</v>
      </c>
      <c r="S61" s="33">
        <f>SUM(G61:R61)</f>
        <v>19</v>
      </c>
      <c r="T61" s="11" t="s">
        <v>31</v>
      </c>
      <c r="U61" s="33">
        <v>17</v>
      </c>
    </row>
  </sheetData>
  <mergeCells count="4">
    <mergeCell ref="A1:F1"/>
    <mergeCell ref="A3:F3"/>
    <mergeCell ref="A5:F5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2022-06-08T09:02:19Z</dcterms:created>
  <dcterms:modified xsi:type="dcterms:W3CDTF">2022-06-08T09:09:00Z</dcterms:modified>
</cp:coreProperties>
</file>